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8800" windowHeight="12330" tabRatio="812"/>
  </bookViews>
  <sheets>
    <sheet name="доп услуги" sheetId="59" r:id="rId1"/>
    <sheet name="Уролог" sheetId="11" state="hidden" r:id="rId2"/>
  </sheets>
  <calcPr calcId="162913"/>
</workbook>
</file>

<file path=xl/calcChain.xml><?xml version="1.0" encoding="utf-8"?>
<calcChain xmlns="http://schemas.openxmlformats.org/spreadsheetml/2006/main">
  <c r="K72" i="11"/>
  <c r="J72"/>
  <c r="I72"/>
  <c r="G72"/>
  <c r="K70"/>
  <c r="J70"/>
  <c r="I70"/>
  <c r="G70"/>
  <c r="K68"/>
  <c r="J68"/>
  <c r="I68"/>
  <c r="G68"/>
  <c r="K66"/>
  <c r="J66"/>
  <c r="I66"/>
  <c r="G66"/>
  <c r="K64"/>
  <c r="J64"/>
  <c r="I64"/>
  <c r="G64"/>
  <c r="K62"/>
  <c r="J62"/>
  <c r="I62"/>
  <c r="H62"/>
  <c r="G62"/>
  <c r="K60"/>
  <c r="J60"/>
  <c r="I60"/>
  <c r="H60"/>
  <c r="G60"/>
  <c r="K58"/>
  <c r="J58"/>
  <c r="I58"/>
  <c r="H58"/>
  <c r="G58"/>
  <c r="T37"/>
  <c r="E37"/>
  <c r="D37"/>
  <c r="C37"/>
  <c r="T36"/>
  <c r="R36"/>
  <c r="Q36"/>
  <c r="P36"/>
  <c r="O36"/>
  <c r="N36"/>
  <c r="M36"/>
  <c r="L36"/>
  <c r="K36"/>
  <c r="J36"/>
  <c r="I36"/>
  <c r="H36"/>
  <c r="G36"/>
  <c r="F36"/>
  <c r="E36"/>
  <c r="T35"/>
  <c r="E35"/>
  <c r="D35"/>
  <c r="C35"/>
  <c r="T34"/>
  <c r="R34"/>
  <c r="Q34"/>
  <c r="P34"/>
  <c r="O34"/>
  <c r="N34"/>
  <c r="M34"/>
  <c r="L34"/>
  <c r="K34"/>
  <c r="J34"/>
  <c r="I34"/>
  <c r="H34"/>
  <c r="G34"/>
  <c r="F34"/>
  <c r="E34"/>
  <c r="T33"/>
  <c r="E33"/>
  <c r="D33"/>
  <c r="C33"/>
  <c r="T32"/>
  <c r="R32"/>
  <c r="Q32"/>
  <c r="P32"/>
  <c r="O32"/>
  <c r="N32"/>
  <c r="M32"/>
  <c r="L32"/>
  <c r="K32"/>
  <c r="J32"/>
  <c r="I32"/>
  <c r="H32"/>
  <c r="G32"/>
  <c r="F32"/>
  <c r="E32"/>
  <c r="T31"/>
  <c r="E31"/>
  <c r="D31"/>
  <c r="C31"/>
  <c r="T30"/>
  <c r="R30"/>
  <c r="Q30"/>
  <c r="P30"/>
  <c r="O30"/>
  <c r="N30"/>
  <c r="M30"/>
  <c r="L30"/>
  <c r="K30"/>
  <c r="J30"/>
  <c r="I30"/>
  <c r="G30"/>
  <c r="F30"/>
  <c r="E30"/>
  <c r="T29"/>
  <c r="E29"/>
  <c r="D29"/>
  <c r="C29"/>
  <c r="T28"/>
  <c r="R28"/>
  <c r="Q28"/>
  <c r="P28"/>
  <c r="O28"/>
  <c r="N28"/>
  <c r="M28"/>
  <c r="L28"/>
  <c r="K28"/>
  <c r="J28"/>
  <c r="I28"/>
  <c r="H28"/>
  <c r="G28"/>
  <c r="F28"/>
  <c r="E28"/>
  <c r="T27"/>
  <c r="E27"/>
  <c r="D27"/>
  <c r="C27"/>
  <c r="T26"/>
  <c r="R26"/>
  <c r="Q26"/>
  <c r="P26"/>
  <c r="O26"/>
  <c r="N26"/>
  <c r="M26"/>
  <c r="L26"/>
  <c r="K26"/>
  <c r="J26"/>
  <c r="I26"/>
  <c r="H26"/>
  <c r="G26"/>
  <c r="F26"/>
  <c r="E26"/>
  <c r="T25"/>
  <c r="E25"/>
  <c r="D25"/>
  <c r="C25"/>
  <c r="T24"/>
  <c r="R24"/>
  <c r="Q24"/>
  <c r="P24"/>
  <c r="O24"/>
  <c r="N24"/>
  <c r="M24"/>
  <c r="L24"/>
  <c r="K24"/>
  <c r="J24"/>
  <c r="I24"/>
  <c r="H24"/>
  <c r="G24"/>
  <c r="F24"/>
  <c r="E24"/>
  <c r="T23"/>
  <c r="E23"/>
  <c r="D23"/>
  <c r="C23"/>
  <c r="T22"/>
  <c r="R22"/>
  <c r="Q22"/>
  <c r="P22"/>
  <c r="O22"/>
  <c r="N22"/>
  <c r="M22"/>
  <c r="L22"/>
  <c r="K22"/>
  <c r="J22"/>
  <c r="I22"/>
  <c r="H22"/>
  <c r="G22"/>
  <c r="F22"/>
  <c r="E22"/>
  <c r="T21"/>
  <c r="E21"/>
  <c r="D21"/>
  <c r="C21"/>
  <c r="T20"/>
  <c r="R20"/>
  <c r="Q20"/>
  <c r="P20"/>
  <c r="O20"/>
  <c r="N20"/>
  <c r="M20"/>
  <c r="L20"/>
  <c r="K20"/>
  <c r="J20"/>
  <c r="I20"/>
  <c r="G20"/>
  <c r="F20"/>
  <c r="E20"/>
  <c r="T19"/>
  <c r="E19"/>
  <c r="D19"/>
  <c r="C19"/>
  <c r="T18"/>
  <c r="R18"/>
  <c r="Q18"/>
  <c r="P18"/>
  <c r="O18"/>
  <c r="N18"/>
  <c r="M18"/>
  <c r="L18"/>
  <c r="K18"/>
  <c r="J18"/>
  <c r="I18"/>
  <c r="G18"/>
  <c r="F18"/>
  <c r="E18"/>
  <c r="C18"/>
  <c r="E17"/>
  <c r="D17"/>
  <c r="C17"/>
  <c r="T16"/>
  <c r="R16"/>
  <c r="Q16"/>
  <c r="P16"/>
  <c r="O16"/>
  <c r="N16"/>
  <c r="M16"/>
  <c r="L16"/>
  <c r="K16"/>
  <c r="J16"/>
  <c r="I16"/>
  <c r="H16"/>
  <c r="G16"/>
  <c r="F16"/>
  <c r="E16"/>
  <c r="T15"/>
  <c r="E15"/>
  <c r="D15"/>
  <c r="C15"/>
  <c r="T14"/>
  <c r="R14"/>
  <c r="Q14"/>
  <c r="P14"/>
  <c r="O14"/>
  <c r="N14"/>
  <c r="M14"/>
  <c r="L14"/>
  <c r="K14"/>
  <c r="J14"/>
  <c r="I14"/>
  <c r="H14"/>
  <c r="G14"/>
  <c r="F14"/>
  <c r="E14"/>
  <c r="T13"/>
  <c r="E13"/>
  <c r="D13"/>
  <c r="C13"/>
  <c r="T12"/>
  <c r="R12"/>
  <c r="Q12"/>
  <c r="P12"/>
  <c r="O12"/>
  <c r="N12"/>
  <c r="M12"/>
  <c r="L12"/>
  <c r="K12"/>
  <c r="J12"/>
  <c r="I12"/>
  <c r="H12"/>
  <c r="G12"/>
  <c r="F12"/>
  <c r="E12"/>
  <c r="T11"/>
  <c r="E11"/>
  <c r="D11"/>
  <c r="C11"/>
  <c r="T10"/>
  <c r="R10"/>
  <c r="Q10"/>
  <c r="P10"/>
  <c r="O10"/>
  <c r="N10"/>
  <c r="M10"/>
  <c r="L10"/>
  <c r="K10"/>
  <c r="J10"/>
  <c r="I10"/>
  <c r="H10"/>
  <c r="G10"/>
  <c r="F10"/>
  <c r="E10"/>
  <c r="T9"/>
  <c r="E9"/>
  <c r="D9"/>
  <c r="C9"/>
  <c r="T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<sst xmlns="http://schemas.openxmlformats.org/spreadsheetml/2006/main" count="106" uniqueCount="90">
  <si>
    <t>ПРЕЙСКУРАНТ</t>
  </si>
  <si>
    <t>семенного канатика</t>
  </si>
  <si>
    <t>Инстиляция</t>
  </si>
  <si>
    <t>в заднюю уретру</t>
  </si>
  <si>
    <t>в мочевой пузырь у женщин</t>
  </si>
  <si>
    <t>в мочевой пузырь у мужчин</t>
  </si>
  <si>
    <t>Массаж предстательной</t>
  </si>
  <si>
    <t>железы</t>
  </si>
  <si>
    <t>Тиширование семенного</t>
  </si>
  <si>
    <t>канатика</t>
  </si>
  <si>
    <t>отчисл.</t>
  </si>
  <si>
    <t>с/с</t>
  </si>
  <si>
    <t>НИОКР</t>
  </si>
  <si>
    <t>Дорож.</t>
  </si>
  <si>
    <t>В/жилье</t>
  </si>
  <si>
    <t>ть</t>
  </si>
  <si>
    <t>с пр.</t>
  </si>
  <si>
    <t>ст-ть</t>
  </si>
  <si>
    <t>аморт.</t>
  </si>
  <si>
    <t>медик</t>
  </si>
  <si>
    <t>*</t>
  </si>
  <si>
    <t>БЕЗ  СТОИМОСТИ  МЕДИКАМЕНТОВ</t>
  </si>
  <si>
    <t>Электрокаогуляция</t>
  </si>
  <si>
    <t>канала</t>
  </si>
  <si>
    <t>УРОЛОГИЯ</t>
  </si>
  <si>
    <t>вр.15,м/с 10,сан.3</t>
  </si>
  <si>
    <t>Блокада новокаиновая</t>
  </si>
  <si>
    <t>парапростатическая</t>
  </si>
  <si>
    <t>Наименование вида медицинских услуг</t>
  </si>
  <si>
    <t>Единица измерения</t>
  </si>
  <si>
    <t>РАСШИФРОВКА  ЗАТРАТ</t>
  </si>
  <si>
    <t>Наименование</t>
  </si>
  <si>
    <t>Время</t>
  </si>
  <si>
    <t>Зар.</t>
  </si>
  <si>
    <t>Накл.</t>
  </si>
  <si>
    <t>Итого</t>
  </si>
  <si>
    <t>Накоп.</t>
  </si>
  <si>
    <t>Налоги</t>
  </si>
  <si>
    <t>Стоим-</t>
  </si>
  <si>
    <t>Налог</t>
  </si>
  <si>
    <t>Цена</t>
  </si>
  <si>
    <t>Врач</t>
  </si>
  <si>
    <t>м/с</t>
  </si>
  <si>
    <t>сан</t>
  </si>
  <si>
    <t>плата</t>
  </si>
  <si>
    <t>отчисл</t>
  </si>
  <si>
    <t>расх.</t>
  </si>
  <si>
    <t>Операция выравнивания</t>
  </si>
  <si>
    <t>парафемоза</t>
  </si>
  <si>
    <t>Пункция при водянке</t>
  </si>
  <si>
    <t>оболочек яичника</t>
  </si>
  <si>
    <t>остроконечных кондилом</t>
  </si>
  <si>
    <t>Электрокаогуляция полипов</t>
  </si>
  <si>
    <t>уретры,малых полипом</t>
  </si>
  <si>
    <t>Хромоцистокопия</t>
  </si>
  <si>
    <t>Взятие мазка из уретры</t>
  </si>
  <si>
    <t xml:space="preserve">Обработка остроконечных </t>
  </si>
  <si>
    <t xml:space="preserve">кандилом жидким азотом </t>
  </si>
  <si>
    <t>БУЖИРОВАНИЕ  мочеиспускательного</t>
  </si>
  <si>
    <t>1 час</t>
  </si>
  <si>
    <t>Код услуги в кассе</t>
  </si>
  <si>
    <t>УТВЕРЖДЕНО</t>
  </si>
  <si>
    <t>санатория "Жемчужина"</t>
  </si>
  <si>
    <t>Протоколом  Коллегии Учреждения профсоюзов</t>
  </si>
  <si>
    <t>на ДОПОЛНИТЕЛЬНЫЕ ПЛАТНЫЕ УСЛУГИ в Лечебно-профилактическом частном учреждении профсоюзов санатории "Жемчужина"</t>
  </si>
  <si>
    <t>Стоимость услуг (руб.)</t>
  </si>
  <si>
    <t>1. УСЛУГИ ПРОКАТА</t>
  </si>
  <si>
    <t>2 часа</t>
  </si>
  <si>
    <t>Прокат коврика для йоги и фитнеса</t>
  </si>
  <si>
    <t>Прокат роликов</t>
  </si>
  <si>
    <t>2. АРЕНДА ЗАЛОВ и АППАРАТУРЫ</t>
  </si>
  <si>
    <t>Аренда спортивного зала</t>
  </si>
  <si>
    <t>3. СТИРКА БЕЛЬЯ</t>
  </si>
  <si>
    <t xml:space="preserve">Стирка белья, одежды </t>
  </si>
  <si>
    <t>1 кг</t>
  </si>
  <si>
    <t>Смена постельного белья (по желанию гостя)</t>
  </si>
  <si>
    <t>1 комплект</t>
  </si>
  <si>
    <t>Аренда  мангала (решетка-гриль для барбекю без бесседки)</t>
  </si>
  <si>
    <t>Аренда бесседки, мангала (мангал, уголь 3 кг, решетка-гриль для барбекю)</t>
  </si>
  <si>
    <t>Аренда конференц зала (до 100 чел)</t>
  </si>
  <si>
    <t>Аренда микрофона</t>
  </si>
  <si>
    <t>Аренда экрана + проектор</t>
  </si>
  <si>
    <t>Аренда зрительного зала (до 240 чел)</t>
  </si>
  <si>
    <t>Прокат велосипедов для взрослых</t>
  </si>
  <si>
    <t>Прокат велосипедовдля детей</t>
  </si>
  <si>
    <t xml:space="preserve">Прокат коньков для взрослых </t>
  </si>
  <si>
    <t>Прокат коньков для детей</t>
  </si>
  <si>
    <t>Прокат лыж для взрослых</t>
  </si>
  <si>
    <t>Прокат лыж для детей</t>
  </si>
  <si>
    <t>от 28.05.2025г. №5/Ж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</si>
</sst>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1" applyNumberFormat="0" applyAlignment="0" applyProtection="0"/>
    <xf numFmtId="0" fontId="11" fillId="20" borderId="12" applyNumberFormat="0" applyAlignment="0" applyProtection="0"/>
    <xf numFmtId="0" fontId="12" fillId="20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1" borderId="1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2" fontId="3" fillId="0" borderId="7" xfId="0" applyNumberFormat="1" applyFont="1" applyBorder="1"/>
    <xf numFmtId="2" fontId="3" fillId="0" borderId="0" xfId="0" applyNumberFormat="1" applyFont="1"/>
    <xf numFmtId="164" fontId="3" fillId="0" borderId="7" xfId="0" applyNumberFormat="1" applyFont="1" applyBorder="1"/>
    <xf numFmtId="165" fontId="3" fillId="0" borderId="7" xfId="0" applyNumberFormat="1" applyFont="1" applyBorder="1"/>
    <xf numFmtId="0" fontId="4" fillId="0" borderId="0" xfId="0" applyFont="1"/>
    <xf numFmtId="0" fontId="25" fillId="0" borderId="0" xfId="0" applyFon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4" fontId="6" fillId="24" borderId="8" xfId="0" applyNumberFormat="1" applyFont="1" applyFill="1" applyBorder="1" applyAlignment="1">
      <alignment horizontal="center" vertical="center"/>
    </xf>
    <xf numFmtId="2" fontId="29" fillId="0" borderId="8" xfId="0" applyNumberFormat="1" applyFont="1" applyBorder="1" applyAlignment="1">
      <alignment horizontal="left" vertical="center" wrapText="1"/>
    </xf>
    <xf numFmtId="0" fontId="6" fillId="25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0" fillId="24" borderId="4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7" fillId="0" borderId="0" xfId="0" applyFont="1" applyAlignment="1">
      <alignment wrapText="1"/>
    </xf>
    <xf numFmtId="0" fontId="0" fillId="0" borderId="0" xfId="0" applyAlignment="1">
      <alignment wrapText="1"/>
    </xf>
  </cellXfs>
  <cellStyles count="44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A6" sqref="A6:D6"/>
    </sheetView>
  </sheetViews>
  <sheetFormatPr defaultRowHeight="12.75"/>
  <cols>
    <col min="1" max="1" width="12.28515625" customWidth="1"/>
    <col min="2" max="2" width="68" customWidth="1"/>
    <col min="3" max="3" width="13.7109375" customWidth="1"/>
    <col min="4" max="4" width="17.7109375" customWidth="1"/>
  </cols>
  <sheetData>
    <row r="1" spans="1:4" ht="15">
      <c r="A1" s="19"/>
      <c r="B1" s="19"/>
      <c r="C1" s="41" t="s">
        <v>61</v>
      </c>
      <c r="D1" s="42"/>
    </row>
    <row r="2" spans="1:4" ht="15">
      <c r="A2" s="19"/>
      <c r="B2" s="19"/>
      <c r="C2" s="41" t="s">
        <v>63</v>
      </c>
      <c r="D2" s="42"/>
    </row>
    <row r="3" spans="1:4" ht="15">
      <c r="A3" s="19"/>
      <c r="B3" s="19"/>
      <c r="C3" s="41" t="s">
        <v>62</v>
      </c>
      <c r="D3" s="42"/>
    </row>
    <row r="4" spans="1:4" ht="15">
      <c r="A4" s="19"/>
      <c r="B4" s="19"/>
      <c r="C4" s="41" t="s">
        <v>89</v>
      </c>
      <c r="D4" s="42"/>
    </row>
    <row r="5" spans="1:4" ht="15">
      <c r="A5" s="19"/>
      <c r="B5" s="19"/>
      <c r="C5" s="19"/>
      <c r="D5" s="19"/>
    </row>
    <row r="6" spans="1:4" ht="18.75">
      <c r="A6" s="39" t="s">
        <v>0</v>
      </c>
      <c r="B6" s="39"/>
      <c r="C6" s="39"/>
      <c r="D6" s="40"/>
    </row>
    <row r="7" spans="1:4" ht="40.5" customHeight="1">
      <c r="A7" s="39" t="s">
        <v>64</v>
      </c>
      <c r="B7" s="39"/>
      <c r="C7" s="39"/>
      <c r="D7" s="40"/>
    </row>
    <row r="8" spans="1:4" ht="18.75">
      <c r="A8" s="39"/>
      <c r="B8" s="39"/>
      <c r="C8" s="39"/>
      <c r="D8" s="40"/>
    </row>
    <row r="9" spans="1:4" s="38" customFormat="1" ht="39" customHeight="1">
      <c r="A9" s="20" t="s">
        <v>60</v>
      </c>
      <c r="B9" s="20" t="s">
        <v>28</v>
      </c>
      <c r="C9" s="20" t="s">
        <v>29</v>
      </c>
      <c r="D9" s="21" t="s">
        <v>65</v>
      </c>
    </row>
    <row r="10" spans="1:4" ht="18.75">
      <c r="A10" s="37" t="s">
        <v>66</v>
      </c>
      <c r="B10" s="23"/>
      <c r="C10" s="23"/>
      <c r="D10" s="24"/>
    </row>
    <row r="11" spans="1:4" ht="15.75">
      <c r="A11" s="25"/>
      <c r="B11" s="26" t="s">
        <v>77</v>
      </c>
      <c r="C11" s="20" t="s">
        <v>67</v>
      </c>
      <c r="D11" s="27">
        <v>500</v>
      </c>
    </row>
    <row r="12" spans="1:4" ht="31.5">
      <c r="A12" s="25"/>
      <c r="B12" s="26" t="s">
        <v>78</v>
      </c>
      <c r="C12" s="20" t="s">
        <v>67</v>
      </c>
      <c r="D12" s="27">
        <v>1000</v>
      </c>
    </row>
    <row r="13" spans="1:4" ht="15.75">
      <c r="A13" s="28"/>
      <c r="B13" s="29" t="s">
        <v>83</v>
      </c>
      <c r="C13" s="20" t="s">
        <v>59</v>
      </c>
      <c r="D13" s="27">
        <v>300</v>
      </c>
    </row>
    <row r="14" spans="1:4" ht="15.75">
      <c r="A14" s="28"/>
      <c r="B14" s="29" t="s">
        <v>84</v>
      </c>
      <c r="C14" s="20" t="s">
        <v>59</v>
      </c>
      <c r="D14" s="27">
        <v>200</v>
      </c>
    </row>
    <row r="15" spans="1:4" ht="15.75">
      <c r="A15" s="28"/>
      <c r="B15" s="26" t="s">
        <v>68</v>
      </c>
      <c r="C15" s="20" t="s">
        <v>59</v>
      </c>
      <c r="D15" s="27">
        <v>50</v>
      </c>
    </row>
    <row r="16" spans="1:4" ht="15.75">
      <c r="A16" s="28"/>
      <c r="B16" s="26" t="s">
        <v>85</v>
      </c>
      <c r="C16" s="20" t="s">
        <v>59</v>
      </c>
      <c r="D16" s="27">
        <v>200</v>
      </c>
    </row>
    <row r="17" spans="1:4" ht="15.75">
      <c r="A17" s="28"/>
      <c r="B17" s="26" t="s">
        <v>86</v>
      </c>
      <c r="C17" s="20" t="s">
        <v>59</v>
      </c>
      <c r="D17" s="27">
        <v>150</v>
      </c>
    </row>
    <row r="18" spans="1:4" ht="15.75">
      <c r="A18" s="28"/>
      <c r="B18" s="26" t="s">
        <v>87</v>
      </c>
      <c r="C18" s="30" t="s">
        <v>59</v>
      </c>
      <c r="D18" s="27">
        <v>250</v>
      </c>
    </row>
    <row r="19" spans="1:4" ht="15.75">
      <c r="A19" s="28"/>
      <c r="B19" s="26" t="s">
        <v>88</v>
      </c>
      <c r="C19" s="20" t="s">
        <v>59</v>
      </c>
      <c r="D19" s="27">
        <v>200</v>
      </c>
    </row>
    <row r="20" spans="1:4" ht="15.75">
      <c r="A20" s="31"/>
      <c r="B20" s="26" t="s">
        <v>69</v>
      </c>
      <c r="C20" s="20" t="s">
        <v>59</v>
      </c>
      <c r="D20" s="27">
        <v>150</v>
      </c>
    </row>
    <row r="21" spans="1:4" ht="18.75">
      <c r="A21" s="37" t="s">
        <v>70</v>
      </c>
      <c r="B21" s="23"/>
      <c r="C21" s="23"/>
      <c r="D21" s="32"/>
    </row>
    <row r="22" spans="1:4" ht="15.75">
      <c r="A22" s="33"/>
      <c r="B22" s="34" t="s">
        <v>82</v>
      </c>
      <c r="C22" s="22" t="s">
        <v>59</v>
      </c>
      <c r="D22" s="27">
        <v>5000</v>
      </c>
    </row>
    <row r="23" spans="1:4" ht="15.75">
      <c r="A23" s="33"/>
      <c r="B23" s="34" t="s">
        <v>79</v>
      </c>
      <c r="C23" s="22" t="s">
        <v>59</v>
      </c>
      <c r="D23" s="27">
        <v>3500</v>
      </c>
    </row>
    <row r="24" spans="1:4" ht="15.75">
      <c r="A24" s="33"/>
      <c r="B24" s="34" t="s">
        <v>80</v>
      </c>
      <c r="C24" s="22" t="s">
        <v>59</v>
      </c>
      <c r="D24" s="27">
        <v>500</v>
      </c>
    </row>
    <row r="25" spans="1:4" ht="15.75">
      <c r="A25" s="33"/>
      <c r="B25" s="34" t="s">
        <v>81</v>
      </c>
      <c r="C25" s="22" t="s">
        <v>59</v>
      </c>
      <c r="D25" s="27">
        <v>1500</v>
      </c>
    </row>
    <row r="26" spans="1:4" ht="15.75">
      <c r="A26" s="33"/>
      <c r="B26" s="34" t="s">
        <v>71</v>
      </c>
      <c r="C26" s="35" t="s">
        <v>59</v>
      </c>
      <c r="D26" s="27">
        <v>2000</v>
      </c>
    </row>
    <row r="27" spans="1:4" ht="18.75">
      <c r="A27" s="37" t="s">
        <v>72</v>
      </c>
      <c r="B27" s="23"/>
      <c r="C27" s="23"/>
      <c r="D27" s="32"/>
    </row>
    <row r="28" spans="1:4" ht="15.75">
      <c r="A28" s="36"/>
      <c r="B28" s="34" t="s">
        <v>73</v>
      </c>
      <c r="C28" s="22" t="s">
        <v>74</v>
      </c>
      <c r="D28" s="27">
        <v>150</v>
      </c>
    </row>
    <row r="29" spans="1:4" ht="15.75">
      <c r="A29" s="36"/>
      <c r="B29" s="34" t="s">
        <v>75</v>
      </c>
      <c r="C29" s="22" t="s">
        <v>76</v>
      </c>
      <c r="D29" s="27">
        <v>300</v>
      </c>
    </row>
  </sheetData>
  <mergeCells count="7">
    <mergeCell ref="A8:D8"/>
    <mergeCell ref="C1:D1"/>
    <mergeCell ref="C2:D2"/>
    <mergeCell ref="C3:D3"/>
    <mergeCell ref="C4:D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5"/>
  <dimension ref="A1:T73"/>
  <sheetViews>
    <sheetView topLeftCell="H32" zoomScale="75" workbookViewId="0">
      <selection activeCell="S37" sqref="S37:T37"/>
    </sheetView>
  </sheetViews>
  <sheetFormatPr defaultColWidth="9.140625" defaultRowHeight="14.25"/>
  <cols>
    <col min="1" max="1" width="1.5703125" style="2" customWidth="1"/>
    <col min="2" max="2" width="33.85546875" style="2" customWidth="1"/>
    <col min="3" max="4" width="5.7109375" style="2" customWidth="1"/>
    <col min="5" max="5" width="5.85546875" style="2" customWidth="1"/>
    <col min="6" max="6" width="6.85546875" style="2" customWidth="1"/>
    <col min="7" max="7" width="7.5703125" style="2" customWidth="1"/>
    <col min="8" max="10" width="6.5703125" style="2" customWidth="1"/>
    <col min="11" max="11" width="7.28515625" style="2" customWidth="1"/>
    <col min="12" max="12" width="7.5703125" style="2" customWidth="1"/>
    <col min="13" max="13" width="7.7109375" style="2" customWidth="1"/>
    <col min="14" max="14" width="7.5703125" style="2" customWidth="1"/>
    <col min="15" max="15" width="9" style="2" customWidth="1"/>
    <col min="16" max="16" width="9.140625" style="2"/>
    <col min="17" max="17" width="10.140625" style="2" customWidth="1"/>
    <col min="18" max="18" width="10.5703125" style="2" customWidth="1"/>
    <col min="19" max="16384" width="9.140625" style="2"/>
  </cols>
  <sheetData>
    <row r="1" spans="1:20" ht="15">
      <c r="A1" s="1"/>
      <c r="B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18" customFormat="1" ht="15">
      <c r="B2" s="18" t="s">
        <v>24</v>
      </c>
      <c r="G2" s="3"/>
      <c r="H2" s="3"/>
      <c r="I2" s="3"/>
      <c r="J2" s="3"/>
      <c r="K2" s="3"/>
    </row>
    <row r="3" spans="1:20" s="18" customFormat="1" ht="15">
      <c r="B3" s="18" t="s">
        <v>21</v>
      </c>
      <c r="G3" s="2"/>
      <c r="H3" s="2"/>
      <c r="I3" s="2"/>
      <c r="J3" s="2"/>
      <c r="K3" s="2"/>
    </row>
    <row r="4" spans="1:20">
      <c r="A4" s="4"/>
      <c r="B4" s="4" t="s">
        <v>31</v>
      </c>
      <c r="C4" s="5" t="s">
        <v>32</v>
      </c>
      <c r="D4" s="6"/>
      <c r="E4" s="7"/>
      <c r="F4" s="5" t="s">
        <v>33</v>
      </c>
      <c r="G4" s="8"/>
      <c r="H4" s="4" t="s">
        <v>17</v>
      </c>
      <c r="I4" s="4" t="s">
        <v>34</v>
      </c>
      <c r="J4" s="4" t="s">
        <v>18</v>
      </c>
      <c r="K4" s="4" t="s">
        <v>35</v>
      </c>
      <c r="L4" s="4" t="s">
        <v>36</v>
      </c>
      <c r="M4" s="5" t="s">
        <v>37</v>
      </c>
      <c r="N4" s="6"/>
      <c r="O4" s="7"/>
      <c r="P4" s="4" t="s">
        <v>38</v>
      </c>
      <c r="Q4" s="4" t="s">
        <v>39</v>
      </c>
      <c r="R4" s="4" t="s">
        <v>40</v>
      </c>
    </row>
    <row r="5" spans="1:20">
      <c r="A5" s="9"/>
      <c r="B5" s="9"/>
      <c r="C5" s="10" t="s">
        <v>41</v>
      </c>
      <c r="D5" s="10" t="s">
        <v>42</v>
      </c>
      <c r="E5" s="10" t="s">
        <v>43</v>
      </c>
      <c r="F5" s="10" t="s">
        <v>44</v>
      </c>
      <c r="G5" s="11" t="s">
        <v>45</v>
      </c>
      <c r="H5" s="9" t="s">
        <v>19</v>
      </c>
      <c r="I5" s="9" t="s">
        <v>46</v>
      </c>
      <c r="J5" s="9" t="s">
        <v>10</v>
      </c>
      <c r="K5" s="9" t="s">
        <v>11</v>
      </c>
      <c r="L5" s="9"/>
      <c r="M5" s="9" t="s">
        <v>12</v>
      </c>
      <c r="N5" s="10" t="s">
        <v>13</v>
      </c>
      <c r="O5" s="10" t="s">
        <v>14</v>
      </c>
      <c r="P5" s="9" t="s">
        <v>15</v>
      </c>
      <c r="Q5" s="9" t="s">
        <v>16</v>
      </c>
      <c r="R5" s="9"/>
    </row>
    <row r="6" spans="1:20" s="3" customFormat="1" ht="15">
      <c r="A6" s="12"/>
      <c r="B6" s="13" t="s">
        <v>25</v>
      </c>
      <c r="C6" s="13">
        <v>0.19</v>
      </c>
      <c r="D6" s="13">
        <v>0.11</v>
      </c>
      <c r="E6" s="13">
        <v>7.0000000000000007E-2</v>
      </c>
      <c r="F6" s="13"/>
      <c r="G6" s="13"/>
      <c r="H6" s="13">
        <v>43.6</v>
      </c>
      <c r="I6" s="13">
        <v>100</v>
      </c>
      <c r="J6" s="13">
        <v>38.5</v>
      </c>
      <c r="K6" s="13"/>
      <c r="L6" s="13"/>
      <c r="M6" s="13"/>
      <c r="N6" s="13"/>
      <c r="O6" s="13"/>
      <c r="P6" s="13"/>
      <c r="Q6" s="13"/>
      <c r="R6" s="13"/>
    </row>
    <row r="7" spans="1:20" s="3" customFormat="1" ht="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>
      <c r="A8" s="9">
        <v>1</v>
      </c>
      <c r="B8" s="10" t="s">
        <v>26</v>
      </c>
      <c r="C8" s="10">
        <v>10</v>
      </c>
      <c r="D8" s="10">
        <v>10</v>
      </c>
      <c r="E8" s="10">
        <f>C8/3</f>
        <v>3.3333333333333335</v>
      </c>
      <c r="F8" s="14">
        <f>C9+D9+E9</f>
        <v>3.2333333333333334</v>
      </c>
      <c r="G8" s="14">
        <f>F8*38.5/100</f>
        <v>1.2448333333333332</v>
      </c>
      <c r="H8" s="14">
        <f>F8*H6/100</f>
        <v>1.4097333333333333</v>
      </c>
      <c r="I8" s="14">
        <f>F8*I6/100</f>
        <v>3.2333333333333329</v>
      </c>
      <c r="J8" s="14">
        <f>F8*J6/100</f>
        <v>1.2448333333333332</v>
      </c>
      <c r="K8" s="14">
        <f>F8+H8+I8+G8+J8</f>
        <v>10.366066666666665</v>
      </c>
      <c r="L8" s="14">
        <f>K8*29.69/100</f>
        <v>3.0776851933333331</v>
      </c>
      <c r="M8" s="14">
        <f>K8*1.5/100</f>
        <v>0.15549099999999996</v>
      </c>
      <c r="N8" s="14">
        <f>(K8+L8+M8+O8)*1.8/100</f>
        <v>0.24723423519479998</v>
      </c>
      <c r="O8" s="14">
        <f>(K8+L8+M8)*1/100</f>
        <v>0.13599242859999999</v>
      </c>
      <c r="P8" s="14">
        <f>K8+L8+M8+N8+O8</f>
        <v>13.982469523794798</v>
      </c>
      <c r="Q8" s="14">
        <f>P8*3/100</f>
        <v>0.41947408571384392</v>
      </c>
      <c r="R8" s="14">
        <f>P8+Q8</f>
        <v>14.401943609508642</v>
      </c>
      <c r="S8" s="15">
        <v>14.4</v>
      </c>
      <c r="T8" s="2">
        <f>R8/S8*100</f>
        <v>100.01349728825446</v>
      </c>
    </row>
    <row r="9" spans="1:20">
      <c r="A9" s="9"/>
      <c r="B9" s="10" t="s">
        <v>27</v>
      </c>
      <c r="C9" s="10">
        <f>C8*C6</f>
        <v>1.9</v>
      </c>
      <c r="D9" s="10">
        <f>D8*D6</f>
        <v>1.1000000000000001</v>
      </c>
      <c r="E9" s="10">
        <f>E8*E6</f>
        <v>0.23333333333333336</v>
      </c>
      <c r="F9" s="14"/>
      <c r="G9" s="14"/>
      <c r="H9" s="14"/>
      <c r="I9" s="14"/>
      <c r="J9" s="14"/>
      <c r="K9" s="14"/>
      <c r="L9" s="14"/>
      <c r="M9" s="14"/>
      <c r="N9" s="16"/>
      <c r="O9" s="14"/>
      <c r="P9" s="14"/>
      <c r="Q9" s="14"/>
      <c r="R9" s="17"/>
      <c r="T9" s="2" t="e">
        <f>R9/S9*100</f>
        <v>#DIV/0!</v>
      </c>
    </row>
    <row r="10" spans="1:20">
      <c r="A10" s="9">
        <v>4</v>
      </c>
      <c r="B10" s="10" t="s">
        <v>26</v>
      </c>
      <c r="C10" s="10">
        <v>10</v>
      </c>
      <c r="D10" s="10">
        <v>10</v>
      </c>
      <c r="E10" s="10">
        <f>C10/3</f>
        <v>3.3333333333333335</v>
      </c>
      <c r="F10" s="14">
        <f>C11+D11+E11</f>
        <v>3.2333333333333334</v>
      </c>
      <c r="G10" s="14">
        <f>F10*38.5/100</f>
        <v>1.2448333333333332</v>
      </c>
      <c r="H10" s="14">
        <f>F10*H6/100</f>
        <v>1.4097333333333333</v>
      </c>
      <c r="I10" s="17">
        <f>F10*I6/100</f>
        <v>3.2333333333333329</v>
      </c>
      <c r="J10" s="14">
        <f>F10*J6/100</f>
        <v>1.2448333333333332</v>
      </c>
      <c r="K10" s="14">
        <f>F10+H10+I10+G10+J10</f>
        <v>10.366066666666665</v>
      </c>
      <c r="L10" s="14">
        <f>K10*29.69/100</f>
        <v>3.0776851933333331</v>
      </c>
      <c r="M10" s="14">
        <f>K10*1.5/100</f>
        <v>0.15549099999999996</v>
      </c>
      <c r="N10" s="14">
        <f>(K10+L10+M10+O10)*1.8/100</f>
        <v>0.24723423519479998</v>
      </c>
      <c r="O10" s="14">
        <f>(K10+L10+M10)*1/100</f>
        <v>0.13599242859999999</v>
      </c>
      <c r="P10" s="14">
        <f>K10+L10+M10+N10+O10</f>
        <v>13.982469523794798</v>
      </c>
      <c r="Q10" s="14">
        <f>P10*3/100</f>
        <v>0.41947408571384392</v>
      </c>
      <c r="R10" s="14">
        <f>P10+Q10</f>
        <v>14.401943609508642</v>
      </c>
      <c r="S10" s="2">
        <v>15.5</v>
      </c>
      <c r="T10" s="2">
        <f t="shared" ref="T10:T16" si="0">R10/S10*100</f>
        <v>92.915765222636409</v>
      </c>
    </row>
    <row r="11" spans="1:20">
      <c r="A11" s="9"/>
      <c r="B11" s="10" t="s">
        <v>1</v>
      </c>
      <c r="C11" s="10">
        <f>C10*C6</f>
        <v>1.9</v>
      </c>
      <c r="D11" s="10">
        <f>D10*D6</f>
        <v>1.1000000000000001</v>
      </c>
      <c r="E11" s="10">
        <f>E10*E6</f>
        <v>0.23333333333333336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T11" s="2" t="e">
        <f t="shared" si="0"/>
        <v>#DIV/0!</v>
      </c>
    </row>
    <row r="12" spans="1:20">
      <c r="A12" s="9">
        <v>1</v>
      </c>
      <c r="B12" s="10" t="s">
        <v>2</v>
      </c>
      <c r="C12" s="10">
        <v>10</v>
      </c>
      <c r="D12" s="10">
        <v>10</v>
      </c>
      <c r="E12" s="10">
        <f>C12/3</f>
        <v>3.3333333333333335</v>
      </c>
      <c r="F12" s="14">
        <f>C13+D13+E13</f>
        <v>3.2333333333333334</v>
      </c>
      <c r="G12" s="14">
        <f t="shared" ref="G12:G26" si="1">F12*38.5/100</f>
        <v>1.2448333333333332</v>
      </c>
      <c r="H12" s="14">
        <f>F12*H6/100</f>
        <v>1.4097333333333333</v>
      </c>
      <c r="I12" s="14">
        <f>F12*I6/100</f>
        <v>3.2333333333333329</v>
      </c>
      <c r="J12" s="14">
        <f>F12*J6/100</f>
        <v>1.2448333333333332</v>
      </c>
      <c r="K12" s="14">
        <f t="shared" ref="K12:K26" si="2">F12+H12+I12+G12+J12</f>
        <v>10.366066666666665</v>
      </c>
      <c r="L12" s="14">
        <f>K12*29.69/100</f>
        <v>3.0776851933333331</v>
      </c>
      <c r="M12" s="14">
        <f>K12*1.5/100</f>
        <v>0.15549099999999996</v>
      </c>
      <c r="N12" s="14">
        <f>(K12+L12+M12+O12)*1.8/100</f>
        <v>0.24723423519479998</v>
      </c>
      <c r="O12" s="14">
        <f>(K12+L12+M12)*1/100</f>
        <v>0.13599242859999999</v>
      </c>
      <c r="P12" s="14">
        <f>K12+L12+M12+N12+O12</f>
        <v>13.982469523794798</v>
      </c>
      <c r="Q12" s="14">
        <f>P12*3/100</f>
        <v>0.41947408571384392</v>
      </c>
      <c r="R12" s="14">
        <f>P12+Q12</f>
        <v>14.401943609508642</v>
      </c>
      <c r="S12" s="15">
        <v>16.5</v>
      </c>
      <c r="T12" s="2">
        <f t="shared" si="0"/>
        <v>87.284506724294801</v>
      </c>
    </row>
    <row r="13" spans="1:20">
      <c r="A13" s="9"/>
      <c r="B13" s="10" t="s">
        <v>3</v>
      </c>
      <c r="C13" s="10">
        <f>C12*C6</f>
        <v>1.9</v>
      </c>
      <c r="D13" s="10">
        <f>D12*D6</f>
        <v>1.1000000000000001</v>
      </c>
      <c r="E13" s="10">
        <f>E12*E6</f>
        <v>0.23333333333333336</v>
      </c>
      <c r="F13" s="14"/>
      <c r="G13" s="14"/>
      <c r="H13" s="14"/>
      <c r="I13" s="14"/>
      <c r="J13" s="14"/>
      <c r="K13" s="14"/>
      <c r="L13" s="14"/>
      <c r="M13" s="14"/>
      <c r="N13" s="16"/>
      <c r="O13" s="14"/>
      <c r="P13" s="14"/>
      <c r="Q13" s="14"/>
      <c r="R13" s="17"/>
      <c r="T13" s="2" t="e">
        <f t="shared" si="0"/>
        <v>#DIV/0!</v>
      </c>
    </row>
    <row r="14" spans="1:20">
      <c r="A14" s="9">
        <v>1</v>
      </c>
      <c r="B14" s="10" t="s">
        <v>2</v>
      </c>
      <c r="C14" s="10">
        <v>15</v>
      </c>
      <c r="D14" s="10">
        <v>15</v>
      </c>
      <c r="E14" s="10">
        <f>C14/3</f>
        <v>5</v>
      </c>
      <c r="F14" s="14">
        <f>C15+D15+E15</f>
        <v>4.8499999999999996</v>
      </c>
      <c r="G14" s="14">
        <f t="shared" si="1"/>
        <v>1.8672499999999999</v>
      </c>
      <c r="H14" s="14">
        <f>F14*H6/100</f>
        <v>2.1145999999999998</v>
      </c>
      <c r="I14" s="17">
        <f>F14*I6/100</f>
        <v>4.8499999999999996</v>
      </c>
      <c r="J14" s="14">
        <f>F14*J6/100</f>
        <v>1.8672499999999999</v>
      </c>
      <c r="K14" s="14">
        <f t="shared" si="2"/>
        <v>15.549099999999999</v>
      </c>
      <c r="L14" s="14">
        <f>K14*29.08/100</f>
        <v>4.5216782799999997</v>
      </c>
      <c r="M14" s="14">
        <f>K14*1.5/100</f>
        <v>0.23323650000000001</v>
      </c>
      <c r="N14" s="14">
        <f>(K14+L14+M14+O14)*1.8/100</f>
        <v>0.36912698870039995</v>
      </c>
      <c r="O14" s="14">
        <f>(K14+L14+M14)*1/100</f>
        <v>0.20304014779999999</v>
      </c>
      <c r="P14" s="14">
        <f>K14+L14+M14+N14+O14</f>
        <v>20.8761819165004</v>
      </c>
      <c r="Q14" s="14">
        <f>P14*3/100</f>
        <v>0.62628545749501197</v>
      </c>
      <c r="R14" s="14">
        <f>P14+Q14</f>
        <v>21.502467373995412</v>
      </c>
      <c r="S14" s="15">
        <v>19.600000000000001</v>
      </c>
      <c r="T14" s="2">
        <f t="shared" si="0"/>
        <v>109.70646619385414</v>
      </c>
    </row>
    <row r="15" spans="1:20">
      <c r="A15" s="9"/>
      <c r="B15" s="10" t="s">
        <v>4</v>
      </c>
      <c r="C15" s="10">
        <f>C14*C6</f>
        <v>2.85</v>
      </c>
      <c r="D15" s="10">
        <f>D14*D6</f>
        <v>1.65</v>
      </c>
      <c r="E15" s="10">
        <f>E14*E6</f>
        <v>0.35000000000000003</v>
      </c>
      <c r="F15" s="14"/>
      <c r="G15" s="14"/>
      <c r="H15" s="14"/>
      <c r="I15" s="14"/>
      <c r="J15" s="14"/>
      <c r="K15" s="14"/>
      <c r="L15" s="14"/>
      <c r="M15" s="14"/>
      <c r="N15" s="16"/>
      <c r="O15" s="14"/>
      <c r="P15" s="14"/>
      <c r="Q15" s="14"/>
      <c r="R15" s="17"/>
      <c r="T15" s="2" t="e">
        <f t="shared" si="0"/>
        <v>#DIV/0!</v>
      </c>
    </row>
    <row r="16" spans="1:20">
      <c r="A16" s="9">
        <v>8</v>
      </c>
      <c r="B16" s="10" t="s">
        <v>2</v>
      </c>
      <c r="C16" s="10">
        <v>20</v>
      </c>
      <c r="D16" s="10">
        <v>20</v>
      </c>
      <c r="E16" s="10">
        <f>C16/3</f>
        <v>6.666666666666667</v>
      </c>
      <c r="F16" s="14">
        <f>C17+D17+E17</f>
        <v>6.4666666666666668</v>
      </c>
      <c r="G16" s="14">
        <f t="shared" si="1"/>
        <v>2.4896666666666665</v>
      </c>
      <c r="H16" s="14">
        <f>F16*H6/100</f>
        <v>2.8194666666666666</v>
      </c>
      <c r="I16" s="17">
        <f>F16*I6/100</f>
        <v>6.4666666666666659</v>
      </c>
      <c r="J16" s="14">
        <f>F16*J6/100</f>
        <v>2.4896666666666665</v>
      </c>
      <c r="K16" s="14">
        <f t="shared" si="2"/>
        <v>20.73213333333333</v>
      </c>
      <c r="L16" s="14">
        <f>K16*10.08/100</f>
        <v>2.0897990399999999</v>
      </c>
      <c r="M16" s="14">
        <f>K16*1.5/100</f>
        <v>0.31098199999999993</v>
      </c>
      <c r="N16" s="14">
        <f>(K16+L16+M16+O16)*1.8/100</f>
        <v>0.42055638330719991</v>
      </c>
      <c r="O16" s="14">
        <f>(K16+L16+M16)*1/100</f>
        <v>0.23132914373333327</v>
      </c>
      <c r="P16" s="14">
        <f>K16+L16+M16+N16+O16</f>
        <v>23.784799900373862</v>
      </c>
      <c r="Q16" s="14">
        <f>P16*3/100</f>
        <v>0.71354399701121596</v>
      </c>
      <c r="R16" s="14">
        <f>P16+Q16</f>
        <v>24.498343897385077</v>
      </c>
      <c r="S16" s="2">
        <v>18.5</v>
      </c>
      <c r="T16" s="2">
        <f t="shared" si="0"/>
        <v>132.42348052640583</v>
      </c>
    </row>
    <row r="17" spans="1:20">
      <c r="A17" s="9"/>
      <c r="B17" s="10" t="s">
        <v>5</v>
      </c>
      <c r="C17" s="10">
        <f>C16*C6</f>
        <v>3.8</v>
      </c>
      <c r="D17" s="10">
        <f>D16*D6</f>
        <v>2.2000000000000002</v>
      </c>
      <c r="E17" s="10">
        <f>E16*E6</f>
        <v>0.46666666666666673</v>
      </c>
      <c r="F17" s="10"/>
      <c r="G17" s="14"/>
      <c r="H17" s="14"/>
      <c r="I17" s="14"/>
      <c r="J17" s="14"/>
      <c r="K17" s="14"/>
      <c r="L17" s="10"/>
      <c r="M17" s="14"/>
      <c r="N17" s="16"/>
      <c r="O17" s="14"/>
      <c r="P17" s="14"/>
      <c r="Q17" s="14"/>
      <c r="R17" s="14"/>
    </row>
    <row r="18" spans="1:20">
      <c r="A18" s="9">
        <v>9</v>
      </c>
      <c r="B18" s="10" t="s">
        <v>6</v>
      </c>
      <c r="C18" s="10">
        <f>10*10</f>
        <v>100</v>
      </c>
      <c r="D18" s="10">
        <v>0</v>
      </c>
      <c r="E18" s="10">
        <f>C18/3</f>
        <v>33.333333333333336</v>
      </c>
      <c r="F18" s="14">
        <f>C19+D19+E19</f>
        <v>21.333333333333336</v>
      </c>
      <c r="G18" s="14">
        <f t="shared" si="1"/>
        <v>8.2133333333333329</v>
      </c>
      <c r="H18" s="14">
        <v>0</v>
      </c>
      <c r="I18" s="17">
        <f>F18*I6/100</f>
        <v>21.333333333333336</v>
      </c>
      <c r="J18" s="14">
        <f>F18*J6/100</f>
        <v>8.2133333333333329</v>
      </c>
      <c r="K18" s="14">
        <f t="shared" si="2"/>
        <v>59.093333333333334</v>
      </c>
      <c r="L18" s="14">
        <f>K18*50.3/100</f>
        <v>29.723946666666667</v>
      </c>
      <c r="M18" s="14">
        <f>K18*1.5/100</f>
        <v>0.88639999999999997</v>
      </c>
      <c r="N18" s="14">
        <f t="shared" ref="N18:N34" si="3">(K18+L18+M18+O18)*1.8/100</f>
        <v>1.6308129023999998</v>
      </c>
      <c r="O18" s="14">
        <f t="shared" ref="O18:O34" si="4">(K18+L18+M18)*1/100</f>
        <v>0.89703679999999997</v>
      </c>
      <c r="P18" s="14">
        <f>K18+L18+M18+N18+O18</f>
        <v>92.231529702399982</v>
      </c>
      <c r="Q18" s="14">
        <f>P18*3/100</f>
        <v>2.7669458910719995</v>
      </c>
      <c r="R18" s="14">
        <f>P18+Q18</f>
        <v>94.99847559347198</v>
      </c>
      <c r="S18" s="2">
        <v>12.4</v>
      </c>
      <c r="T18" s="2">
        <f>R18/S18*100</f>
        <v>766.1167386570321</v>
      </c>
    </row>
    <row r="19" spans="1:20">
      <c r="A19" s="9"/>
      <c r="B19" s="10" t="s">
        <v>7</v>
      </c>
      <c r="C19" s="10">
        <f>C18*C6</f>
        <v>19</v>
      </c>
      <c r="D19" s="10">
        <f>D18*D6</f>
        <v>0</v>
      </c>
      <c r="E19" s="10">
        <f>E18*E6</f>
        <v>2.3333333333333339</v>
      </c>
      <c r="F19" s="10"/>
      <c r="G19" s="10"/>
      <c r="H19" s="10"/>
      <c r="I19" s="10"/>
      <c r="J19" s="10"/>
      <c r="K19" s="10"/>
      <c r="L19" s="10"/>
      <c r="M19" s="14"/>
      <c r="N19" s="16"/>
      <c r="O19" s="14"/>
      <c r="P19" s="14"/>
      <c r="Q19" s="14"/>
      <c r="R19" s="14"/>
      <c r="T19" s="2" t="e">
        <f t="shared" ref="T19:T34" si="5">R19/S19*100</f>
        <v>#DIV/0!</v>
      </c>
    </row>
    <row r="20" spans="1:20">
      <c r="A20" s="9">
        <v>9</v>
      </c>
      <c r="B20" s="10" t="s">
        <v>8</v>
      </c>
      <c r="C20" s="10">
        <v>10</v>
      </c>
      <c r="D20" s="10">
        <v>0</v>
      </c>
      <c r="E20" s="10">
        <f>C20/3</f>
        <v>3.3333333333333335</v>
      </c>
      <c r="F20" s="14">
        <f>C21+D21+E21</f>
        <v>2.1333333333333333</v>
      </c>
      <c r="G20" s="14">
        <f t="shared" si="1"/>
        <v>0.82133333333333325</v>
      </c>
      <c r="H20" s="14">
        <v>0</v>
      </c>
      <c r="I20" s="17">
        <f>F20*I6/100</f>
        <v>2.1333333333333333</v>
      </c>
      <c r="J20" s="14">
        <f>F20*J6/100</f>
        <v>0.82133333333333325</v>
      </c>
      <c r="K20" s="14">
        <f t="shared" si="2"/>
        <v>5.9093333333333335</v>
      </c>
      <c r="L20" s="14">
        <f>K20*26.35/100</f>
        <v>1.5571093333333335</v>
      </c>
      <c r="M20" s="14">
        <f>K20*1.5/100</f>
        <v>8.864000000000001E-2</v>
      </c>
      <c r="N20" s="14">
        <f t="shared" si="3"/>
        <v>0.13735140288</v>
      </c>
      <c r="O20" s="14">
        <f t="shared" si="4"/>
        <v>7.5550826666666668E-2</v>
      </c>
      <c r="P20" s="14">
        <f>K20+L20+M20+N20+O20</f>
        <v>7.767984896213334</v>
      </c>
      <c r="Q20" s="14">
        <f>P20*3/100</f>
        <v>0.23303954688640002</v>
      </c>
      <c r="R20" s="14">
        <f>P20+Q20</f>
        <v>8.0010244430997339</v>
      </c>
      <c r="S20" s="2">
        <v>13.4</v>
      </c>
      <c r="T20" s="2">
        <f t="shared" si="5"/>
        <v>59.709137635072636</v>
      </c>
    </row>
    <row r="21" spans="1:20">
      <c r="A21" s="9"/>
      <c r="B21" s="10" t="s">
        <v>9</v>
      </c>
      <c r="C21" s="10">
        <f>C20*C6</f>
        <v>1.9</v>
      </c>
      <c r="D21" s="10">
        <f>D20*D6</f>
        <v>0</v>
      </c>
      <c r="E21" s="10">
        <f>E20*E6</f>
        <v>0.23333333333333336</v>
      </c>
      <c r="F21" s="10"/>
      <c r="G21" s="10"/>
      <c r="H21" s="10"/>
      <c r="I21" s="10"/>
      <c r="J21" s="10"/>
      <c r="K21" s="10"/>
      <c r="L21" s="10"/>
      <c r="M21" s="14"/>
      <c r="N21" s="16"/>
      <c r="O21" s="14"/>
      <c r="P21" s="14"/>
      <c r="Q21" s="14"/>
      <c r="R21" s="14"/>
      <c r="T21" s="2" t="e">
        <f t="shared" si="5"/>
        <v>#DIV/0!</v>
      </c>
    </row>
    <row r="22" spans="1:20">
      <c r="A22" s="9">
        <v>9</v>
      </c>
      <c r="B22" s="10" t="s">
        <v>47</v>
      </c>
      <c r="C22" s="10">
        <v>30</v>
      </c>
      <c r="D22" s="10">
        <v>0</v>
      </c>
      <c r="E22" s="10">
        <f>C22/3</f>
        <v>10</v>
      </c>
      <c r="F22" s="14">
        <f>C23+D23+E23</f>
        <v>6.4</v>
      </c>
      <c r="G22" s="14">
        <f t="shared" si="1"/>
        <v>2.464</v>
      </c>
      <c r="H22" s="14">
        <f>F22*H6/100</f>
        <v>2.7904</v>
      </c>
      <c r="I22" s="17">
        <f>F22*I6/100</f>
        <v>6.4</v>
      </c>
      <c r="J22" s="14">
        <f>F22*J6/100</f>
        <v>2.464</v>
      </c>
      <c r="K22" s="14">
        <f t="shared" si="2"/>
        <v>20.5184</v>
      </c>
      <c r="L22" s="14">
        <f>K22*29.65/100</f>
        <v>6.0837055999999992</v>
      </c>
      <c r="M22" s="14">
        <f t="shared" ref="M22:M34" si="6">K22*1.5/100</f>
        <v>0.30777599999999999</v>
      </c>
      <c r="N22" s="14">
        <f t="shared" si="3"/>
        <v>0.48922164748800001</v>
      </c>
      <c r="O22" s="14">
        <f t="shared" si="4"/>
        <v>0.26909881599999996</v>
      </c>
      <c r="P22" s="14">
        <f t="shared" ref="P22:P34" si="7">K22+L22+M22+N22+O22</f>
        <v>27.668202063488</v>
      </c>
      <c r="Q22" s="14">
        <f>P22*3/100</f>
        <v>0.83004606190464003</v>
      </c>
      <c r="R22" s="14">
        <f t="shared" ref="R22:R34" si="8">P22+Q22</f>
        <v>28.498248125392639</v>
      </c>
      <c r="S22" s="2">
        <v>25.8</v>
      </c>
      <c r="T22" s="2">
        <f t="shared" si="5"/>
        <v>110.45832606741332</v>
      </c>
    </row>
    <row r="23" spans="1:20">
      <c r="A23" s="9"/>
      <c r="B23" s="10" t="s">
        <v>48</v>
      </c>
      <c r="C23" s="10">
        <f>C22*C6</f>
        <v>5.7</v>
      </c>
      <c r="D23" s="10">
        <f>D22*D6</f>
        <v>0</v>
      </c>
      <c r="E23" s="10">
        <f>E22*E6</f>
        <v>0.70000000000000007</v>
      </c>
      <c r="F23" s="10"/>
      <c r="G23" s="10"/>
      <c r="H23" s="10"/>
      <c r="I23" s="10"/>
      <c r="J23" s="10"/>
      <c r="K23" s="10"/>
      <c r="L23" s="10"/>
      <c r="M23" s="14"/>
      <c r="N23" s="14"/>
      <c r="O23" s="14"/>
      <c r="P23" s="14"/>
      <c r="Q23" s="14"/>
      <c r="R23" s="14"/>
      <c r="T23" s="2" t="e">
        <f t="shared" si="5"/>
        <v>#DIV/0!</v>
      </c>
    </row>
    <row r="24" spans="1:20">
      <c r="A24" s="9">
        <v>9</v>
      </c>
      <c r="B24" s="10" t="s">
        <v>49</v>
      </c>
      <c r="C24" s="10">
        <v>20</v>
      </c>
      <c r="D24" s="10">
        <v>20</v>
      </c>
      <c r="E24" s="10">
        <f>C24/3</f>
        <v>6.666666666666667</v>
      </c>
      <c r="F24" s="14">
        <f>C25+D25+E25</f>
        <v>6.4666666666666668</v>
      </c>
      <c r="G24" s="14">
        <f t="shared" si="1"/>
        <v>2.4896666666666665</v>
      </c>
      <c r="H24" s="14">
        <f>F24*H6/100</f>
        <v>2.8194666666666666</v>
      </c>
      <c r="I24" s="17">
        <f>F24*I6/100</f>
        <v>6.4666666666666659</v>
      </c>
      <c r="J24" s="14">
        <f>F24*J6/100</f>
        <v>2.4896666666666665</v>
      </c>
      <c r="K24" s="14">
        <f t="shared" si="2"/>
        <v>20.73213333333333</v>
      </c>
      <c r="L24" s="14">
        <f>K24*21/100</f>
        <v>4.3537479999999995</v>
      </c>
      <c r="M24" s="14">
        <f t="shared" si="6"/>
        <v>0.31098199999999993</v>
      </c>
      <c r="N24" s="14">
        <f t="shared" si="3"/>
        <v>0.46171497539999989</v>
      </c>
      <c r="O24" s="14">
        <f t="shared" si="4"/>
        <v>0.2539686333333333</v>
      </c>
      <c r="P24" s="14">
        <f t="shared" si="7"/>
        <v>26.112546942066661</v>
      </c>
      <c r="Q24" s="14">
        <f>P24*3/100</f>
        <v>0.78337640826199983</v>
      </c>
      <c r="R24" s="14">
        <f t="shared" si="8"/>
        <v>26.895923350328662</v>
      </c>
      <c r="S24" s="2">
        <v>20.6</v>
      </c>
      <c r="T24" s="2">
        <f t="shared" si="5"/>
        <v>130.5627347103333</v>
      </c>
    </row>
    <row r="25" spans="1:20">
      <c r="A25" s="9"/>
      <c r="B25" s="10" t="s">
        <v>50</v>
      </c>
      <c r="C25" s="10">
        <f>C24*C6</f>
        <v>3.8</v>
      </c>
      <c r="D25" s="10">
        <f>D24*D6</f>
        <v>2.2000000000000002</v>
      </c>
      <c r="E25" s="10">
        <f>E24*E6</f>
        <v>0.46666666666666673</v>
      </c>
      <c r="F25" s="10"/>
      <c r="G25" s="10"/>
      <c r="H25" s="10"/>
      <c r="I25" s="10"/>
      <c r="J25" s="10"/>
      <c r="K25" s="10"/>
      <c r="L25" s="14"/>
      <c r="M25" s="14"/>
      <c r="N25" s="14"/>
      <c r="O25" s="14"/>
      <c r="P25" s="14"/>
      <c r="Q25" s="14"/>
      <c r="R25" s="14"/>
      <c r="T25" s="2" t="e">
        <f t="shared" si="5"/>
        <v>#DIV/0!</v>
      </c>
    </row>
    <row r="26" spans="1:20">
      <c r="A26" s="9">
        <v>9</v>
      </c>
      <c r="B26" s="10" t="s">
        <v>22</v>
      </c>
      <c r="C26" s="10">
        <v>40</v>
      </c>
      <c r="D26" s="10">
        <v>40</v>
      </c>
      <c r="E26" s="10">
        <f>C26/3</f>
        <v>13.333333333333334</v>
      </c>
      <c r="F26" s="14">
        <f>C27+D27+E27</f>
        <v>12.933333333333334</v>
      </c>
      <c r="G26" s="14">
        <f t="shared" si="1"/>
        <v>4.9793333333333329</v>
      </c>
      <c r="H26" s="14">
        <f>F26*H6/100</f>
        <v>5.6389333333333331</v>
      </c>
      <c r="I26" s="17">
        <f>F26*I6/100</f>
        <v>12.933333333333332</v>
      </c>
      <c r="J26" s="14">
        <f>F26*J6/100</f>
        <v>4.9793333333333329</v>
      </c>
      <c r="K26" s="14">
        <f t="shared" si="2"/>
        <v>41.46426666666666</v>
      </c>
      <c r="L26" s="14">
        <f>K26*29.67/100</f>
        <v>12.302447919999999</v>
      </c>
      <c r="M26" s="14">
        <f t="shared" si="6"/>
        <v>0.62196399999999985</v>
      </c>
      <c r="N26" s="14">
        <f t="shared" si="3"/>
        <v>0.98878617670559987</v>
      </c>
      <c r="O26" s="14">
        <f t="shared" si="4"/>
        <v>0.54388678586666661</v>
      </c>
      <c r="P26" s="14">
        <f t="shared" si="7"/>
        <v>55.921351549238928</v>
      </c>
      <c r="Q26" s="14">
        <f>P26*3/100</f>
        <v>1.677640546477168</v>
      </c>
      <c r="R26" s="14">
        <f t="shared" si="8"/>
        <v>57.598992095716099</v>
      </c>
      <c r="S26" s="2">
        <v>51.5</v>
      </c>
      <c r="T26" s="2">
        <f t="shared" si="5"/>
        <v>111.84270309847786</v>
      </c>
    </row>
    <row r="27" spans="1:20">
      <c r="A27" s="9"/>
      <c r="B27" s="10" t="s">
        <v>51</v>
      </c>
      <c r="C27" s="10">
        <f>C26*C6</f>
        <v>7.6</v>
      </c>
      <c r="D27" s="10">
        <f>D26*D6</f>
        <v>4.4000000000000004</v>
      </c>
      <c r="E27" s="10">
        <f>E26*E6</f>
        <v>0.93333333333333346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/>
      <c r="T27" s="2" t="e">
        <f t="shared" si="5"/>
        <v>#DIV/0!</v>
      </c>
    </row>
    <row r="28" spans="1:20">
      <c r="A28" s="9">
        <v>9</v>
      </c>
      <c r="B28" s="10" t="s">
        <v>52</v>
      </c>
      <c r="C28" s="10">
        <v>20</v>
      </c>
      <c r="D28" s="10">
        <v>20</v>
      </c>
      <c r="E28" s="10">
        <f>C28/3</f>
        <v>6.666666666666667</v>
      </c>
      <c r="F28" s="14">
        <f>C29+D29+E29</f>
        <v>6.4666666666666668</v>
      </c>
      <c r="G28" s="14">
        <f>F28*38.5/100</f>
        <v>2.4896666666666665</v>
      </c>
      <c r="H28" s="14">
        <f>F28*H6/100</f>
        <v>2.8194666666666666</v>
      </c>
      <c r="I28" s="17">
        <f>F28*I6/100</f>
        <v>6.4666666666666659</v>
      </c>
      <c r="J28" s="14">
        <f>F28*J6/100</f>
        <v>2.4896666666666665</v>
      </c>
      <c r="K28" s="14">
        <f>F28+H28+I28+G28+J28</f>
        <v>20.73213333333333</v>
      </c>
      <c r="L28" s="14">
        <f>K28*29.65/100</f>
        <v>6.1470775333333325</v>
      </c>
      <c r="M28" s="14">
        <f t="shared" si="6"/>
        <v>0.31098199999999993</v>
      </c>
      <c r="N28" s="14">
        <f t="shared" si="3"/>
        <v>0.49431770631599986</v>
      </c>
      <c r="O28" s="14">
        <f t="shared" si="4"/>
        <v>0.27190192866666663</v>
      </c>
      <c r="P28" s="14">
        <f t="shared" si="7"/>
        <v>27.956412501649325</v>
      </c>
      <c r="Q28" s="14">
        <f>P28*3/100</f>
        <v>0.8386923750494798</v>
      </c>
      <c r="R28" s="14">
        <f t="shared" si="8"/>
        <v>28.795104876698804</v>
      </c>
      <c r="S28" s="2">
        <v>43.4</v>
      </c>
      <c r="T28" s="2">
        <f t="shared" si="5"/>
        <v>66.348167918660835</v>
      </c>
    </row>
    <row r="29" spans="1:20">
      <c r="A29" s="9"/>
      <c r="B29" s="10" t="s">
        <v>53</v>
      </c>
      <c r="C29" s="10">
        <f>C28*C6</f>
        <v>3.8</v>
      </c>
      <c r="D29" s="10">
        <f>D28*D6</f>
        <v>2.2000000000000002</v>
      </c>
      <c r="E29" s="10">
        <f>E28*E6</f>
        <v>0.46666666666666673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/>
      <c r="T29" s="2" t="e">
        <f t="shared" si="5"/>
        <v>#DIV/0!</v>
      </c>
    </row>
    <row r="30" spans="1:20" ht="13.5" customHeight="1">
      <c r="A30" s="9">
        <v>9</v>
      </c>
      <c r="B30" s="10" t="s">
        <v>54</v>
      </c>
      <c r="C30" s="10">
        <v>30</v>
      </c>
      <c r="D30" s="10">
        <v>30</v>
      </c>
      <c r="E30" s="10">
        <f>C30/3</f>
        <v>10</v>
      </c>
      <c r="F30" s="14">
        <f>C31+D31+E31</f>
        <v>9.6999999999999993</v>
      </c>
      <c r="G30" s="14">
        <f>F30*38.5/100</f>
        <v>3.7344999999999997</v>
      </c>
      <c r="H30" s="14">
        <v>0</v>
      </c>
      <c r="I30" s="17">
        <f>F30*I6/100</f>
        <v>9.6999999999999993</v>
      </c>
      <c r="J30" s="14">
        <f>F30*J6/100</f>
        <v>3.7344999999999997</v>
      </c>
      <c r="K30" s="14">
        <f>F30+H30+I30+G30+J30</f>
        <v>26.869</v>
      </c>
      <c r="L30" s="14">
        <f>K30*28.52/100</f>
        <v>7.6630387999999989</v>
      </c>
      <c r="M30" s="14">
        <f t="shared" si="6"/>
        <v>0.40303499999999998</v>
      </c>
      <c r="N30" s="14">
        <f t="shared" si="3"/>
        <v>0.63511964168399992</v>
      </c>
      <c r="O30" s="14">
        <f t="shared" si="4"/>
        <v>0.34935073799999999</v>
      </c>
      <c r="P30" s="14">
        <f t="shared" si="7"/>
        <v>35.919544179683996</v>
      </c>
      <c r="Q30" s="14">
        <f>P30*3/100</f>
        <v>1.0775863253905198</v>
      </c>
      <c r="R30" s="14">
        <f t="shared" si="8"/>
        <v>36.997130505074516</v>
      </c>
      <c r="S30" s="2">
        <v>38.1</v>
      </c>
      <c r="T30" s="2">
        <f t="shared" si="5"/>
        <v>97.105329409644398</v>
      </c>
    </row>
    <row r="31" spans="1:20">
      <c r="A31" s="9"/>
      <c r="B31" s="10" t="s">
        <v>20</v>
      </c>
      <c r="C31" s="10">
        <f>C30*C6</f>
        <v>5.7</v>
      </c>
      <c r="D31" s="10">
        <f>D30*D6</f>
        <v>3.3</v>
      </c>
      <c r="E31" s="10">
        <f>E30*E6</f>
        <v>0.70000000000000007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/>
      <c r="T31" s="2" t="e">
        <f t="shared" si="5"/>
        <v>#DIV/0!</v>
      </c>
    </row>
    <row r="32" spans="1:20" ht="13.5" customHeight="1">
      <c r="A32" s="9">
        <v>9</v>
      </c>
      <c r="B32" s="10" t="s">
        <v>55</v>
      </c>
      <c r="C32" s="10">
        <v>0</v>
      </c>
      <c r="D32" s="10">
        <v>5</v>
      </c>
      <c r="E32" s="10">
        <f>C32/3</f>
        <v>0</v>
      </c>
      <c r="F32" s="14">
        <f>C33+D33+E33</f>
        <v>0.55000000000000004</v>
      </c>
      <c r="G32" s="14">
        <f>F32*38.5/100</f>
        <v>0.21174999999999999</v>
      </c>
      <c r="H32" s="14">
        <f>F32*H6/100</f>
        <v>0.23980000000000004</v>
      </c>
      <c r="I32" s="17">
        <f>F32*I6/100</f>
        <v>0.55000000000000004</v>
      </c>
      <c r="J32" s="14">
        <f>F32*J6/100</f>
        <v>0.21174999999999999</v>
      </c>
      <c r="K32" s="14">
        <f>F32+H32+I32+G32+J32</f>
        <v>1.7633000000000001</v>
      </c>
      <c r="L32" s="14">
        <f>K32*27.19/100</f>
        <v>0.47944127000000003</v>
      </c>
      <c r="M32" s="14">
        <f t="shared" si="6"/>
        <v>2.6449500000000001E-2</v>
      </c>
      <c r="N32" s="14">
        <f t="shared" si="3"/>
        <v>4.1253888198600007E-2</v>
      </c>
      <c r="O32" s="14">
        <f t="shared" si="4"/>
        <v>2.2691907700000003E-2</v>
      </c>
      <c r="P32" s="14">
        <f t="shared" si="7"/>
        <v>2.3331365658986005</v>
      </c>
      <c r="Q32" s="14">
        <f>P32*3/100</f>
        <v>6.999409697695802E-2</v>
      </c>
      <c r="R32" s="14">
        <f t="shared" si="8"/>
        <v>2.4031306628755584</v>
      </c>
      <c r="T32" s="2" t="e">
        <f t="shared" si="5"/>
        <v>#DIV/0!</v>
      </c>
    </row>
    <row r="33" spans="1:20">
      <c r="A33" s="9"/>
      <c r="B33" s="10"/>
      <c r="C33" s="10">
        <f>C32*C6</f>
        <v>0</v>
      </c>
      <c r="D33" s="10">
        <f>D32*D6</f>
        <v>0.55000000000000004</v>
      </c>
      <c r="E33" s="10">
        <f>E32*E6</f>
        <v>0</v>
      </c>
      <c r="F33" s="10"/>
      <c r="G33" s="10"/>
      <c r="H33" s="14"/>
      <c r="I33" s="10"/>
      <c r="J33" s="10"/>
      <c r="K33" s="10"/>
      <c r="L33" s="10"/>
      <c r="M33" s="10"/>
      <c r="N33" s="10"/>
      <c r="O33" s="10"/>
      <c r="P33" s="10"/>
      <c r="Q33" s="10"/>
      <c r="R33" s="14"/>
      <c r="T33" s="2" t="e">
        <f t="shared" si="5"/>
        <v>#DIV/0!</v>
      </c>
    </row>
    <row r="34" spans="1:20" ht="13.5" customHeight="1">
      <c r="A34" s="9">
        <v>9</v>
      </c>
      <c r="B34" s="10" t="s">
        <v>56</v>
      </c>
      <c r="C34" s="10">
        <v>15</v>
      </c>
      <c r="D34" s="10">
        <v>5</v>
      </c>
      <c r="E34" s="10">
        <f>C34/3</f>
        <v>5</v>
      </c>
      <c r="F34" s="14">
        <f>C35+D35+E35</f>
        <v>3.7500000000000004</v>
      </c>
      <c r="G34" s="14">
        <f>F34*38.5/100</f>
        <v>1.4437500000000003</v>
      </c>
      <c r="H34" s="14">
        <f>F34*H6/100</f>
        <v>1.6350000000000002</v>
      </c>
      <c r="I34" s="17">
        <f>F34*I6/100</f>
        <v>3.7500000000000004</v>
      </c>
      <c r="J34" s="14">
        <f>F32*J6/100</f>
        <v>0.21174999999999999</v>
      </c>
      <c r="K34" s="14">
        <f>F34+H34+I34+G34+J36</f>
        <v>12.022500000000001</v>
      </c>
      <c r="L34" s="14">
        <f>K34*27.91/100</f>
        <v>3.3554797500000002</v>
      </c>
      <c r="M34" s="14">
        <f t="shared" si="6"/>
        <v>0.18033750000000001</v>
      </c>
      <c r="N34" s="14">
        <f t="shared" si="3"/>
        <v>0.28285020760500001</v>
      </c>
      <c r="O34" s="14">
        <f t="shared" si="4"/>
        <v>0.15558317250000001</v>
      </c>
      <c r="P34" s="14">
        <f t="shared" si="7"/>
        <v>15.996750630105002</v>
      </c>
      <c r="Q34" s="14">
        <f>P34*3/100</f>
        <v>0.47990251890315005</v>
      </c>
      <c r="R34" s="14">
        <f t="shared" si="8"/>
        <v>16.47665314900815</v>
      </c>
      <c r="T34" s="2" t="e">
        <f t="shared" si="5"/>
        <v>#DIV/0!</v>
      </c>
    </row>
    <row r="35" spans="1:20">
      <c r="A35" s="9"/>
      <c r="B35" s="10" t="s">
        <v>57</v>
      </c>
      <c r="C35" s="10">
        <f>C34*C6</f>
        <v>2.85</v>
      </c>
      <c r="D35" s="10">
        <f>D34*D6</f>
        <v>0.55000000000000004</v>
      </c>
      <c r="E35" s="10">
        <f>E34*E6</f>
        <v>0.35000000000000003</v>
      </c>
      <c r="F35" s="10"/>
      <c r="G35" s="10"/>
      <c r="H35" s="14"/>
      <c r="I35" s="10"/>
      <c r="J35" s="10"/>
      <c r="K35" s="10"/>
      <c r="L35" s="10"/>
      <c r="M35" s="10"/>
      <c r="N35" s="10"/>
      <c r="O35" s="10"/>
      <c r="P35" s="10"/>
      <c r="Q35" s="10"/>
      <c r="R35" s="14"/>
      <c r="T35" s="2" t="e">
        <f>R35/S35*100</f>
        <v>#DIV/0!</v>
      </c>
    </row>
    <row r="36" spans="1:20" ht="13.5" customHeight="1">
      <c r="A36" s="9">
        <v>9</v>
      </c>
      <c r="B36" s="10" t="s">
        <v>58</v>
      </c>
      <c r="C36" s="10">
        <v>15</v>
      </c>
      <c r="D36" s="10">
        <v>5</v>
      </c>
      <c r="E36" s="10">
        <f>C36/3</f>
        <v>5</v>
      </c>
      <c r="F36" s="14">
        <f>C37+D37+E37</f>
        <v>3.7500000000000004</v>
      </c>
      <c r="G36" s="14">
        <f>F36*38.5/100</f>
        <v>1.4437500000000003</v>
      </c>
      <c r="H36" s="14">
        <f>F36*H6/100</f>
        <v>1.6350000000000002</v>
      </c>
      <c r="I36" s="17">
        <f>F36*I6/100</f>
        <v>3.7500000000000004</v>
      </c>
      <c r="J36" s="14">
        <f>F34*J6/100</f>
        <v>1.4437500000000003</v>
      </c>
      <c r="K36" s="14">
        <f>F36+H36+I36+G36+J38</f>
        <v>10.578750000000001</v>
      </c>
      <c r="L36" s="14">
        <f>K36*27.91/100</f>
        <v>2.9525291250000003</v>
      </c>
      <c r="M36" s="14">
        <f>K36*1.5/100</f>
        <v>0.15868125000000002</v>
      </c>
      <c r="N36" s="14">
        <f>(K36+L36+M36+O36)*1.8/100</f>
        <v>0.24888347961750004</v>
      </c>
      <c r="O36" s="14">
        <f>(K36+L36+M36)*1/100</f>
        <v>0.13689960375000002</v>
      </c>
      <c r="P36" s="14">
        <f>K36+L36+M36+N36+O36</f>
        <v>14.075743458367503</v>
      </c>
      <c r="Q36" s="14">
        <f>P36*3/100</f>
        <v>0.42227230375102509</v>
      </c>
      <c r="R36" s="14">
        <f>P36+Q36</f>
        <v>14.498015762118529</v>
      </c>
      <c r="T36" s="2" t="e">
        <f>R36/S36*100</f>
        <v>#DIV/0!</v>
      </c>
    </row>
    <row r="37" spans="1:20">
      <c r="A37" s="9"/>
      <c r="B37" s="10" t="s">
        <v>23</v>
      </c>
      <c r="C37" s="10">
        <f>C36*C6</f>
        <v>2.85</v>
      </c>
      <c r="D37" s="10">
        <f>D36*D6</f>
        <v>0.55000000000000004</v>
      </c>
      <c r="E37" s="10">
        <f>E36*E6</f>
        <v>0.35000000000000003</v>
      </c>
      <c r="F37" s="10"/>
      <c r="G37" s="10"/>
      <c r="H37" s="14"/>
      <c r="I37" s="10"/>
      <c r="J37" s="10"/>
      <c r="K37" s="10"/>
      <c r="L37" s="10"/>
      <c r="M37" s="10"/>
      <c r="N37" s="10"/>
      <c r="O37" s="10"/>
      <c r="P37" s="10"/>
      <c r="Q37" s="10"/>
      <c r="R37" s="14"/>
      <c r="T37" s="2" t="e">
        <f>R37/S37*100</f>
        <v>#DIV/0!</v>
      </c>
    </row>
    <row r="57" spans="7:11">
      <c r="G57" s="10"/>
      <c r="H57" s="14"/>
      <c r="I57" s="10"/>
      <c r="J57" s="10"/>
      <c r="K57" s="10"/>
    </row>
    <row r="58" spans="7:11">
      <c r="G58" s="14">
        <f>F58*38.5/100</f>
        <v>0</v>
      </c>
      <c r="H58" s="14">
        <f>F58*H6/100</f>
        <v>0</v>
      </c>
      <c r="I58" s="17">
        <f>F58*I6/100</f>
        <v>0</v>
      </c>
      <c r="J58" s="14">
        <f>F58*J6/100</f>
        <v>0</v>
      </c>
      <c r="K58" s="14">
        <f>F58+H58+I58+G58+J58</f>
        <v>0</v>
      </c>
    </row>
    <row r="59" spans="7:11">
      <c r="G59" s="10"/>
      <c r="H59" s="14"/>
      <c r="I59" s="10"/>
      <c r="J59" s="10"/>
      <c r="K59" s="10"/>
    </row>
    <row r="60" spans="7:11">
      <c r="G60" s="14">
        <f t="shared" ref="G60:G72" si="9">F60*38.5/100</f>
        <v>0</v>
      </c>
      <c r="H60" s="14">
        <f>F60*H6/100</f>
        <v>0</v>
      </c>
      <c r="I60" s="17">
        <f>F60*I6/100</f>
        <v>0</v>
      </c>
      <c r="J60" s="14">
        <f>F60*J6/100</f>
        <v>0</v>
      </c>
      <c r="K60" s="14">
        <f t="shared" ref="K60:K72" si="10">F60+H60+I60+G60+J60</f>
        <v>0</v>
      </c>
    </row>
    <row r="61" spans="7:11">
      <c r="G61" s="10"/>
      <c r="H61" s="14"/>
      <c r="I61" s="10"/>
      <c r="J61" s="10"/>
      <c r="K61" s="10"/>
    </row>
    <row r="62" spans="7:11">
      <c r="G62" s="14">
        <f t="shared" si="9"/>
        <v>0</v>
      </c>
      <c r="H62" s="14">
        <f>F62*H6/100</f>
        <v>0</v>
      </c>
      <c r="I62" s="17">
        <f>F62*I6/100</f>
        <v>0</v>
      </c>
      <c r="J62" s="14">
        <f>F62*J6/100</f>
        <v>0</v>
      </c>
      <c r="K62" s="14">
        <f t="shared" si="10"/>
        <v>0</v>
      </c>
    </row>
    <row r="63" spans="7:11">
      <c r="G63" s="10"/>
      <c r="H63" s="14"/>
      <c r="I63" s="10"/>
      <c r="J63" s="10"/>
      <c r="K63" s="10"/>
    </row>
    <row r="64" spans="7:11">
      <c r="G64" s="14">
        <f t="shared" si="9"/>
        <v>0</v>
      </c>
      <c r="H64" s="14">
        <v>0</v>
      </c>
      <c r="I64" s="17">
        <f>F64*I6/100</f>
        <v>0</v>
      </c>
      <c r="J64" s="14">
        <f>F64*J6/100</f>
        <v>0</v>
      </c>
      <c r="K64" s="14">
        <f t="shared" si="10"/>
        <v>0</v>
      </c>
    </row>
    <row r="65" spans="7:11">
      <c r="G65" s="10"/>
      <c r="H65" s="14"/>
      <c r="I65" s="10"/>
      <c r="J65" s="10"/>
      <c r="K65" s="10"/>
    </row>
    <row r="66" spans="7:11">
      <c r="G66" s="14">
        <f t="shared" si="9"/>
        <v>0</v>
      </c>
      <c r="H66" s="14">
        <v>0</v>
      </c>
      <c r="I66" s="17">
        <f>F66*I6/100</f>
        <v>0</v>
      </c>
      <c r="J66" s="14">
        <f>F66*J6/100</f>
        <v>0</v>
      </c>
      <c r="K66" s="14">
        <f t="shared" si="10"/>
        <v>0</v>
      </c>
    </row>
    <row r="67" spans="7:11">
      <c r="G67" s="10"/>
      <c r="H67" s="14"/>
      <c r="I67" s="10"/>
      <c r="J67" s="10"/>
      <c r="K67" s="10"/>
    </row>
    <row r="68" spans="7:11">
      <c r="G68" s="14">
        <f t="shared" si="9"/>
        <v>0</v>
      </c>
      <c r="H68" s="14">
        <v>0</v>
      </c>
      <c r="I68" s="17">
        <f>F68*I6/100</f>
        <v>0</v>
      </c>
      <c r="J68" s="14">
        <f>F68*J6/100</f>
        <v>0</v>
      </c>
      <c r="K68" s="14">
        <f t="shared" si="10"/>
        <v>0</v>
      </c>
    </row>
    <row r="69" spans="7:11">
      <c r="G69" s="10"/>
      <c r="H69" s="14"/>
      <c r="I69" s="10"/>
      <c r="J69" s="10"/>
      <c r="K69" s="10"/>
    </row>
    <row r="70" spans="7:11">
      <c r="G70" s="14">
        <f t="shared" si="9"/>
        <v>0</v>
      </c>
      <c r="H70" s="14">
        <v>0</v>
      </c>
      <c r="I70" s="17">
        <f>F70*I6/100</f>
        <v>0</v>
      </c>
      <c r="J70" s="14">
        <f>F70*J6/100</f>
        <v>0</v>
      </c>
      <c r="K70" s="14">
        <f t="shared" si="10"/>
        <v>0</v>
      </c>
    </row>
    <row r="71" spans="7:11">
      <c r="G71" s="10"/>
      <c r="H71" s="14"/>
      <c r="I71" s="10"/>
      <c r="J71" s="10"/>
      <c r="K71" s="10"/>
    </row>
    <row r="72" spans="7:11">
      <c r="G72" s="14">
        <f t="shared" si="9"/>
        <v>0</v>
      </c>
      <c r="H72" s="14">
        <v>0</v>
      </c>
      <c r="I72" s="17">
        <f>F72*I6/100</f>
        <v>0</v>
      </c>
      <c r="J72" s="14">
        <f>F72*J6/100</f>
        <v>0</v>
      </c>
      <c r="K72" s="14">
        <f t="shared" si="10"/>
        <v>0</v>
      </c>
    </row>
    <row r="73" spans="7:11">
      <c r="G73" s="10"/>
      <c r="H73" s="14"/>
      <c r="I73" s="10"/>
      <c r="J73" s="10"/>
      <c r="K73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 услуги</vt:lpstr>
      <vt:lpstr>Уролог</vt:lpstr>
    </vt:vector>
  </TitlesOfParts>
  <Company>Управление здравоохранения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ЭАиФ Лихачева Н.К.</dc:creator>
  <cp:lastModifiedBy>Место1</cp:lastModifiedBy>
  <cp:lastPrinted>2024-04-17T10:49:57Z</cp:lastPrinted>
  <dcterms:created xsi:type="dcterms:W3CDTF">1999-12-23T12:24:45Z</dcterms:created>
  <dcterms:modified xsi:type="dcterms:W3CDTF">2025-06-04T07:14:25Z</dcterms:modified>
</cp:coreProperties>
</file>